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20" yWindow="495" windowWidth="5640" windowHeight="7650" activeTab="1"/>
  </bookViews>
  <sheets>
    <sheet name="דשנים" sheetId="3" r:id="rId1"/>
    <sheet name="טבלות לחישוב" sheetId="4" r:id="rId2"/>
  </sheets>
  <definedNames>
    <definedName name="רשימת_תכשירים">דשנים!$A$4:$L$18</definedName>
    <definedName name="תכשירים">דשנים!$A$5:$A$18</definedName>
  </definedNames>
  <calcPr calcId="145621"/>
</workbook>
</file>

<file path=xl/calcChain.xml><?xml version="1.0" encoding="utf-8"?>
<calcChain xmlns="http://schemas.openxmlformats.org/spreadsheetml/2006/main">
  <c r="C3" i="4" l="1"/>
  <c r="I14" i="3" l="1"/>
  <c r="I15" i="3"/>
  <c r="G13" i="4" l="1"/>
  <c r="G16" i="4"/>
  <c r="G19" i="4" l="1"/>
  <c r="G20" i="4"/>
  <c r="G17" i="4"/>
  <c r="G18" i="4"/>
  <c r="I5" i="3"/>
  <c r="H5" i="3"/>
  <c r="B5" i="4" s="1"/>
  <c r="B7" i="4" s="1"/>
  <c r="K6" i="3"/>
  <c r="L6" i="3"/>
  <c r="B8" i="4" l="1"/>
  <c r="B6" i="4"/>
  <c r="C5" i="4"/>
</calcChain>
</file>

<file path=xl/sharedStrings.xml><?xml version="1.0" encoding="utf-8"?>
<sst xmlns="http://schemas.openxmlformats.org/spreadsheetml/2006/main" count="196" uniqueCount="121">
  <si>
    <t>תכשיר</t>
  </si>
  <si>
    <t>תיאור</t>
  </si>
  <si>
    <t>יצרן</t>
  </si>
  <si>
    <t>משווק</t>
  </si>
  <si>
    <t>טלפון</t>
  </si>
  <si>
    <t>תוארית</t>
  </si>
  <si>
    <t>נוזל</t>
  </si>
  <si>
    <t>אבקה</t>
  </si>
  <si>
    <t>אספרטן</t>
  </si>
  <si>
    <t>תרכיז נוזלי</t>
  </si>
  <si>
    <t>גפת סלק סוכר</t>
  </si>
  <si>
    <t>KIMITEC</t>
  </si>
  <si>
    <t>אקאדיאן</t>
  </si>
  <si>
    <t>ACADIAN SEAPLANTS LIMITED, CANADA</t>
  </si>
  <si>
    <t>תמצית אצת ים</t>
  </si>
  <si>
    <t>בומברדייר</t>
  </si>
  <si>
    <t>גפת דגנים</t>
  </si>
  <si>
    <t>אפעל תעשיות כימיות</t>
  </si>
  <si>
    <t>גרגרי</t>
  </si>
  <si>
    <t>גואנו</t>
  </si>
  <si>
    <t>דישונית</t>
  </si>
  <si>
    <t>דשן אורגני נוזלי G/B</t>
  </si>
  <si>
    <t>טיבעון</t>
  </si>
  <si>
    <t>טרה-סורב אורגני</t>
  </si>
  <si>
    <t>נוגרו</t>
  </si>
  <si>
    <t>ניפרט 30 ומיקרואלמנטים</t>
  </si>
  <si>
    <t>ניפרט נוזלי</t>
  </si>
  <si>
    <t>פיש נוזלי</t>
  </si>
  <si>
    <t>שיפורית</t>
  </si>
  <si>
    <t>דע קדם פרוייקטים</t>
  </si>
  <si>
    <t>גליל ביו-גז</t>
  </si>
  <si>
    <t>ביו-כל</t>
  </si>
  <si>
    <t>ירוק 2000</t>
  </si>
  <si>
    <t>הידרוליזאט חלבונים מבע"ח</t>
  </si>
  <si>
    <t>הידרוליזאט חלבונים מדגים</t>
  </si>
  <si>
    <t>נוזל חומצי</t>
  </si>
  <si>
    <t>הידרוליזאט חלבוני</t>
  </si>
  <si>
    <t>חומר אורגני</t>
  </si>
  <si>
    <t>תרחיף דגים</t>
  </si>
  <si>
    <t>50% תרכיז NEEM</t>
  </si>
  <si>
    <t>פרש עופות ים</t>
  </si>
  <si>
    <t>כמות נדרשת לדונם</t>
  </si>
  <si>
    <t>עלות לדונם</t>
  </si>
  <si>
    <t>אשלגן</t>
  </si>
  <si>
    <t>זרחן</t>
  </si>
  <si>
    <t>הזן ערכים לפי בדיקת מעבדה</t>
  </si>
  <si>
    <t>משקל נפחי</t>
  </si>
  <si>
    <t>חומר יבש</t>
  </si>
  <si>
    <t>יחידות חנקן רצויות (ק"ג/ד')</t>
  </si>
  <si>
    <t>כמות נדרשת לפיזור (קוב/ד')</t>
  </si>
  <si>
    <t>אשלגן מוסף (ק"ג/ד')</t>
  </si>
  <si>
    <t>זרחן מוסף (ק"ג/ד')</t>
  </si>
  <si>
    <t>טבלת עזר לחישוב כמות הדשן לפיזור</t>
  </si>
  <si>
    <t>ליטר</t>
  </si>
  <si>
    <t>ק"ג</t>
  </si>
  <si>
    <t>מחיר לקוב (כולל פיזור)</t>
  </si>
  <si>
    <t>אורגניקום</t>
  </si>
  <si>
    <t>זבל עוף מטופל וטחון</t>
  </si>
  <si>
    <t>רמנוע</t>
  </si>
  <si>
    <t>יחידה</t>
  </si>
  <si>
    <t>מחיר יחידה</t>
  </si>
  <si>
    <t>P%</t>
  </si>
  <si>
    <t>K%</t>
  </si>
  <si>
    <t>N%</t>
  </si>
  <si>
    <t>גדות אגרו</t>
  </si>
  <si>
    <t>משקל סגולי *חומר יבש</t>
  </si>
  <si>
    <t>רמנוע תעשיות אורגניות</t>
  </si>
  <si>
    <r>
      <t xml:space="preserve">דשן </t>
    </r>
    <r>
      <rPr>
        <b/>
        <sz val="10"/>
        <color theme="1"/>
        <rFont val="Arimo"/>
        <family val="2"/>
      </rPr>
      <t>(בחר מרשימה נגללת)</t>
    </r>
    <r>
      <rPr>
        <b/>
        <sz val="14"/>
        <color theme="1"/>
        <rFont val="Arimo"/>
        <family val="2"/>
      </rPr>
      <t>:</t>
    </r>
  </si>
  <si>
    <t>כמות חנקן רצויה</t>
  </si>
  <si>
    <t>יחידות</t>
  </si>
  <si>
    <t>כי"ל דשנים</t>
  </si>
  <si>
    <r>
      <t>חנקן חנקתי (N-NO</t>
    </r>
    <r>
      <rPr>
        <b/>
        <vertAlign val="subscript"/>
        <sz val="12"/>
        <color theme="1"/>
        <rFont val="Arimo"/>
        <family val="2"/>
      </rPr>
      <t>3</t>
    </r>
    <r>
      <rPr>
        <b/>
        <sz val="12"/>
        <color theme="1"/>
        <rFont val="Arimo"/>
        <family val="2"/>
      </rPr>
      <t>)</t>
    </r>
  </si>
  <si>
    <r>
      <t>חנקן אמוניאקלי (N-NH</t>
    </r>
    <r>
      <rPr>
        <b/>
        <vertAlign val="subscript"/>
        <sz val="12"/>
        <color theme="1"/>
        <rFont val="Arimo"/>
        <family val="2"/>
      </rPr>
      <t>4</t>
    </r>
    <r>
      <rPr>
        <b/>
        <sz val="12"/>
        <color theme="1"/>
        <rFont val="Arimo"/>
        <family val="2"/>
      </rPr>
      <t>)</t>
    </r>
  </si>
  <si>
    <t>יחס חנקה/אמון</t>
  </si>
  <si>
    <t>יחס C/N</t>
  </si>
  <si>
    <t>מיצוי זבל עוף</t>
  </si>
  <si>
    <t>הנחיות לשימוש:</t>
  </si>
  <si>
    <t>מומלץ לשימוש</t>
  </si>
  <si>
    <t>אפשר להשתמש</t>
  </si>
  <si>
    <t>להתייעץ עם מדריך</t>
  </si>
  <si>
    <t>לא להשתמש</t>
  </si>
  <si>
    <t>חיים צרפתי GB שיווק</t>
  </si>
  <si>
    <t>ניפרט 30 אבקה</t>
  </si>
  <si>
    <t>Ca</t>
  </si>
  <si>
    <t>Mg</t>
  </si>
  <si>
    <t>ריסוס עלוותי</t>
  </si>
  <si>
    <t>Column1</t>
  </si>
  <si>
    <t>קומפוסט / זבל עוף / כופתיות</t>
  </si>
  <si>
    <t>רענן</t>
  </si>
  <si>
    <t>אלגה 300</t>
  </si>
  <si>
    <t>מיצוי אצות ים</t>
  </si>
  <si>
    <t>הידרוליזאט חלבונים</t>
  </si>
  <si>
    <t>טבלת עזר לחישוב כמות חומר אורגני לפיזור</t>
  </si>
  <si>
    <t xml:space="preserve">מומלץ לבדוק שינויי מחיר והנחות מיוחדות </t>
  </si>
  <si>
    <t>עלות לדונם *</t>
  </si>
  <si>
    <t>* עלות לדונם מחושבת לפי מחיר ממוצע.</t>
  </si>
  <si>
    <r>
      <t>K</t>
    </r>
    <r>
      <rPr>
        <vertAlign val="subscript"/>
        <sz val="12"/>
        <rFont val="Times New Roman"/>
        <family val="1"/>
        <scheme val="major"/>
      </rPr>
      <t>2</t>
    </r>
    <r>
      <rPr>
        <sz val="12"/>
        <rFont val="Times New Roman"/>
        <family val="2"/>
        <charset val="177"/>
        <scheme val="major"/>
      </rPr>
      <t>O</t>
    </r>
  </si>
  <si>
    <r>
      <t>P</t>
    </r>
    <r>
      <rPr>
        <vertAlign val="subscript"/>
        <sz val="12"/>
        <rFont val="Times New Roman"/>
        <family val="1"/>
        <scheme val="major"/>
      </rPr>
      <t>2</t>
    </r>
    <r>
      <rPr>
        <sz val="12"/>
        <rFont val="Times New Roman"/>
        <family val="2"/>
        <charset val="177"/>
        <scheme val="major"/>
      </rPr>
      <t>O</t>
    </r>
    <r>
      <rPr>
        <vertAlign val="subscript"/>
        <sz val="12"/>
        <rFont val="Times New Roman"/>
        <family val="1"/>
        <scheme val="major"/>
      </rPr>
      <t>5</t>
    </r>
  </si>
  <si>
    <t>KF-10/20/30</t>
  </si>
  <si>
    <t>VGI</t>
  </si>
  <si>
    <t>EM</t>
  </si>
  <si>
    <t>מיקרואורגניזמים מועילים</t>
  </si>
  <si>
    <t>EM ישראל</t>
  </si>
  <si>
    <t>מיקרוסטאר 30</t>
  </si>
  <si>
    <t>חקלאות ביולוגית בע"מ</t>
  </si>
  <si>
    <t>מיקרוסטאר מנגן</t>
  </si>
  <si>
    <t>משפרי צימוח וחנטה</t>
  </si>
  <si>
    <t>דשנים חנקניים</t>
  </si>
  <si>
    <t>בהקלקה על תא B3 יופיע סמן לפתיחת רשימה נגללת</t>
  </si>
  <si>
    <t>יש לבחור בתכשיר הרצוי מתוך רשימת התכשירים</t>
  </si>
  <si>
    <t>ולרשום בתא B4 את יחידות החנקן הנדרשות (יחידה = ק"ג לדונם)</t>
  </si>
  <si>
    <t>יש להתייעץ עם מדריך הגידול לגבי תוכנית הזנה מתאימה</t>
  </si>
  <si>
    <t>כל האמור הינו בגדר המלצה בלבד - על החקלאי מוטלת החובה והאחריות לקבלת החלטות נכונה ומושכלת</t>
  </si>
  <si>
    <t>הכמות הנדרשת, אומדן עלות, כמות אשלגן וזרחן הם תוצאת החישוב.</t>
  </si>
  <si>
    <t>הנחיות שימוש בטבלה:</t>
  </si>
  <si>
    <t>יש למלא ערכי אנליזות נדרשים (G6 - G12) לפי בדיקות מעבדה. יש לדרוש בדיקה מיצרן הקומפוסט</t>
  </si>
  <si>
    <t>יש למלא מחיר קוב וכמות נדרשת של יחידות חנקן (G14-G15)</t>
  </si>
  <si>
    <t>חנקן N</t>
  </si>
  <si>
    <t>זרחן P</t>
  </si>
  <si>
    <t>אשלגן K</t>
  </si>
  <si>
    <t>חומר אורגני מוסף (ק"ג/ד')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</si>
</sst>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₪&quot;\ * #,##0.00_ ;_ &quot;₪&quot;\ * \-#,##0.00_ ;_ &quot;₪&quot;\ * &quot;-&quot;??_ ;_ @_ "/>
    <numFmt numFmtId="164" formatCode="0.0"/>
    <numFmt numFmtId="165" formatCode="&quot;₪&quot;\ #,##0.0"/>
    <numFmt numFmtId="166" formatCode="&quot;₪&quot;\ #,##0.00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mo"/>
      <family val="2"/>
    </font>
    <font>
      <b/>
      <sz val="12"/>
      <color theme="1"/>
      <name val="Arimo"/>
      <family val="2"/>
    </font>
    <font>
      <b/>
      <sz val="14"/>
      <color theme="1"/>
      <name val="Arimo"/>
      <family val="2"/>
    </font>
    <font>
      <b/>
      <sz val="18"/>
      <color theme="3"/>
      <name val="Times New Roman"/>
      <family val="2"/>
      <charset val="177"/>
      <scheme val="major"/>
    </font>
    <font>
      <b/>
      <sz val="11"/>
      <color rgb="FF3F3F3F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b/>
      <sz val="10"/>
      <color theme="1"/>
      <name val="Arimo"/>
      <family val="2"/>
    </font>
    <font>
      <sz val="11"/>
      <color theme="1"/>
      <name val="Arial"/>
      <family val="2"/>
      <charset val="177"/>
      <scheme val="minor"/>
    </font>
    <font>
      <b/>
      <vertAlign val="subscript"/>
      <sz val="12"/>
      <color theme="1"/>
      <name val="Arimo"/>
      <family val="2"/>
    </font>
    <font>
      <b/>
      <sz val="10"/>
      <color rgb="FFFF0000"/>
      <name val="Arimo"/>
      <family val="2"/>
    </font>
    <font>
      <sz val="11"/>
      <color theme="1"/>
      <name val="Arial"/>
      <family val="2"/>
      <scheme val="minor"/>
    </font>
    <font>
      <u/>
      <sz val="12"/>
      <color theme="1"/>
      <name val="Arimo"/>
      <family val="2"/>
    </font>
    <font>
      <sz val="16"/>
      <color theme="1"/>
      <name val="Aharoni"/>
      <charset val="177"/>
    </font>
    <font>
      <sz val="10"/>
      <color theme="1"/>
      <name val="Arial"/>
      <family val="2"/>
      <charset val="177"/>
      <scheme val="minor"/>
    </font>
    <font>
      <sz val="10"/>
      <name val="Arial"/>
      <family val="2"/>
      <charset val="177"/>
      <scheme val="minor"/>
    </font>
    <font>
      <sz val="10"/>
      <color rgb="FF00000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12"/>
      <name val="Times New Roman"/>
      <family val="2"/>
      <charset val="177"/>
      <scheme val="major"/>
    </font>
    <font>
      <vertAlign val="subscript"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4"/>
      <name val="Times New Roman"/>
      <family val="2"/>
      <charset val="177"/>
      <scheme val="major"/>
    </font>
    <font>
      <sz val="14"/>
      <color theme="1"/>
      <name val="Arimo"/>
      <family val="2"/>
    </font>
    <font>
      <sz val="11"/>
      <color theme="1"/>
      <name val="Arimo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" applyNumberFormat="0" applyAlignment="0" applyProtection="0"/>
    <xf numFmtId="0" fontId="7" fillId="5" borderId="2" applyNumberFormat="0" applyAlignment="0" applyProtection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right"/>
    </xf>
    <xf numFmtId="0" fontId="2" fillId="3" borderId="0" xfId="0" applyFont="1" applyFill="1"/>
    <xf numFmtId="164" fontId="3" fillId="0" borderId="0" xfId="0" applyNumberFormat="1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3" borderId="7" xfId="0" applyFont="1" applyFill="1" applyBorder="1"/>
    <xf numFmtId="0" fontId="4" fillId="6" borderId="6" xfId="0" applyFont="1" applyFill="1" applyBorder="1" applyAlignment="1">
      <alignment horizontal="center"/>
    </xf>
    <xf numFmtId="0" fontId="7" fillId="5" borderId="2" xfId="4" applyBorder="1" applyProtection="1">
      <protection locked="0"/>
    </xf>
    <xf numFmtId="0" fontId="0" fillId="6" borderId="0" xfId="0" applyFont="1" applyFill="1" applyBorder="1" applyAlignment="1">
      <alignment horizontal="center"/>
    </xf>
    <xf numFmtId="0" fontId="3" fillId="6" borderId="6" xfId="0" applyFont="1" applyFill="1" applyBorder="1"/>
    <xf numFmtId="0" fontId="3" fillId="6" borderId="0" xfId="0" applyFont="1" applyFill="1" applyBorder="1"/>
    <xf numFmtId="164" fontId="0" fillId="4" borderId="1" xfId="3" applyNumberFormat="1" applyFont="1" applyBorder="1"/>
    <xf numFmtId="165" fontId="6" fillId="4" borderId="1" xfId="3" applyNumberFormat="1" applyBorder="1"/>
    <xf numFmtId="2" fontId="0" fillId="4" borderId="1" xfId="3" applyNumberFormat="1" applyFont="1" applyBorder="1"/>
    <xf numFmtId="164" fontId="3" fillId="0" borderId="7" xfId="0" applyNumberFormat="1" applyFont="1" applyFill="1" applyBorder="1"/>
    <xf numFmtId="2" fontId="6" fillId="4" borderId="1" xfId="3" applyNumberFormat="1" applyBorder="1"/>
    <xf numFmtId="0" fontId="2" fillId="2" borderId="6" xfId="0" applyFont="1" applyFill="1" applyBorder="1"/>
    <xf numFmtId="0" fontId="3" fillId="2" borderId="0" xfId="0" applyFont="1" applyFill="1" applyBorder="1"/>
    <xf numFmtId="0" fontId="2" fillId="3" borderId="10" xfId="0" applyFont="1" applyFill="1" applyBorder="1"/>
    <xf numFmtId="0" fontId="11" fillId="7" borderId="6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2" borderId="7" xfId="0" applyFont="1" applyFill="1" applyBorder="1"/>
    <xf numFmtId="0" fontId="3" fillId="7" borderId="6" xfId="0" applyFont="1" applyFill="1" applyBorder="1"/>
    <xf numFmtId="0" fontId="2" fillId="6" borderId="6" xfId="0" applyFont="1" applyFill="1" applyBorder="1"/>
    <xf numFmtId="0" fontId="3" fillId="8" borderId="6" xfId="0" applyFont="1" applyFill="1" applyBorder="1"/>
    <xf numFmtId="2" fontId="6" fillId="4" borderId="0" xfId="3" applyNumberFormat="1" applyBorder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10" fontId="15" fillId="0" borderId="0" xfId="0" applyNumberFormat="1" applyFont="1"/>
    <xf numFmtId="0" fontId="16" fillId="0" borderId="0" xfId="0" applyFont="1" applyAlignment="1">
      <alignment horizontal="center" vertical="center"/>
    </xf>
    <xf numFmtId="10" fontId="16" fillId="0" borderId="0" xfId="0" applyNumberFormat="1" applyFont="1"/>
    <xf numFmtId="9" fontId="1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/>
    <xf numFmtId="0" fontId="16" fillId="0" borderId="0" xfId="1" applyFont="1"/>
    <xf numFmtId="2" fontId="16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2" fillId="11" borderId="11" xfId="2" applyFont="1" applyFill="1" applyBorder="1" applyAlignment="1">
      <alignment horizontal="center" vertical="center" wrapText="1"/>
    </xf>
    <xf numFmtId="0" fontId="22" fillId="11" borderId="11" xfId="2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4" fillId="3" borderId="6" xfId="0" applyFont="1" applyFill="1" applyBorder="1"/>
    <xf numFmtId="0" fontId="24" fillId="3" borderId="6" xfId="0" applyFont="1" applyFill="1" applyBorder="1" applyAlignment="1"/>
    <xf numFmtId="0" fontId="13" fillId="3" borderId="6" xfId="0" applyFont="1" applyFill="1" applyBorder="1"/>
    <xf numFmtId="0" fontId="12" fillId="9" borderId="0" xfId="4" applyFont="1" applyFill="1" applyBorder="1" applyProtection="1">
      <protection locked="0"/>
    </xf>
    <xf numFmtId="9" fontId="12" fillId="9" borderId="0" xfId="4" applyNumberFormat="1" applyFont="1" applyFill="1" applyBorder="1" applyProtection="1">
      <protection locked="0"/>
    </xf>
    <xf numFmtId="0" fontId="12" fillId="9" borderId="0" xfId="0" applyFont="1" applyFill="1" applyBorder="1" applyProtection="1">
      <protection locked="0"/>
    </xf>
    <xf numFmtId="10" fontId="12" fillId="9" borderId="0" xfId="4" applyNumberFormat="1" applyFont="1" applyFill="1" applyBorder="1" applyProtection="1">
      <protection locked="0"/>
    </xf>
    <xf numFmtId="0" fontId="12" fillId="9" borderId="0" xfId="4" applyNumberFormat="1" applyFont="1" applyFill="1" applyBorder="1" applyProtection="1">
      <protection locked="0"/>
    </xf>
    <xf numFmtId="44" fontId="7" fillId="8" borderId="0" xfId="5" applyFont="1" applyFill="1" applyBorder="1" applyProtection="1">
      <protection locked="0"/>
    </xf>
    <xf numFmtId="0" fontId="7" fillId="8" borderId="0" xfId="4" applyNumberFormat="1" applyFill="1" applyBorder="1" applyProtection="1">
      <protection locked="0"/>
    </xf>
    <xf numFmtId="2" fontId="6" fillId="6" borderId="0" xfId="3" applyNumberFormat="1" applyFill="1" applyBorder="1"/>
    <xf numFmtId="166" fontId="6" fillId="6" borderId="0" xfId="3" applyNumberFormat="1" applyFill="1" applyBorder="1"/>
    <xf numFmtId="164" fontId="6" fillId="6" borderId="0" xfId="3" applyNumberFormat="1" applyFill="1" applyBorder="1"/>
    <xf numFmtId="10" fontId="12" fillId="9" borderId="0" xfId="0" applyNumberFormat="1" applyFont="1" applyFill="1" applyBorder="1" applyProtection="1">
      <protection locked="0"/>
    </xf>
    <xf numFmtId="167" fontId="0" fillId="0" borderId="0" xfId="0" applyNumberFormat="1" applyFill="1" applyBorder="1"/>
    <xf numFmtId="0" fontId="23" fillId="3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 readingOrder="2"/>
    </xf>
    <xf numFmtId="0" fontId="14" fillId="10" borderId="0" xfId="0" applyFont="1" applyFill="1" applyBorder="1" applyAlignment="1">
      <alignment horizontal="center" readingOrder="2"/>
    </xf>
    <xf numFmtId="0" fontId="14" fillId="10" borderId="6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</cellXfs>
  <cellStyles count="6">
    <cellStyle name="Check Cell" xfId="4" builtinId="23"/>
    <cellStyle name="Currency" xfId="5" builtinId="4"/>
    <cellStyle name="Hyperlink" xfId="1" builtinId="8"/>
    <cellStyle name="Normal" xfId="0" builtinId="0"/>
    <cellStyle name="Output" xfId="3" builtinId="21"/>
    <cellStyle name="Title" xfId="2" builtinId="1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maj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314327</xdr:colOff>
      <xdr:row>1</xdr:row>
      <xdr:rowOff>38101</xdr:rowOff>
    </xdr:from>
    <xdr:to>
      <xdr:col>10</xdr:col>
      <xdr:colOff>304800</xdr:colOff>
      <xdr:row>1</xdr:row>
      <xdr:rowOff>978542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98775" y="38101"/>
          <a:ext cx="4810123" cy="940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3</xdr:col>
      <xdr:colOff>1131794</xdr:colOff>
      <xdr:row>0</xdr:row>
      <xdr:rowOff>875450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9282088" y="19051"/>
          <a:ext cx="4471146" cy="856399"/>
        </a:xfrm>
        <a:prstGeom prst="rect">
          <a:avLst/>
        </a:prstGeom>
      </xdr:spPr>
    </xdr:pic>
    <xdr:clientData/>
  </xdr:twoCellAnchor>
  <xdr:twoCellAnchor editAs="oneCell">
    <xdr:from>
      <xdr:col>5</xdr:col>
      <xdr:colOff>313766</xdr:colOff>
      <xdr:row>0</xdr:row>
      <xdr:rowOff>0</xdr:rowOff>
    </xdr:from>
    <xdr:to>
      <xdr:col>9</xdr:col>
      <xdr:colOff>1045198</xdr:colOff>
      <xdr:row>0</xdr:row>
      <xdr:rowOff>973365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3496801" y="0"/>
          <a:ext cx="5090521" cy="97336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165652</xdr:colOff>
      <xdr:row>6</xdr:row>
      <xdr:rowOff>173935</xdr:rowOff>
    </xdr:to>
    <xdr:sp macro="" textlink="">
      <xdr:nvSpPr>
        <xdr:cNvPr id="16" name="Oval 15"/>
        <xdr:cNvSpPr/>
      </xdr:nvSpPr>
      <xdr:spPr>
        <a:xfrm>
          <a:off x="11260090565" y="2401957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223633</xdr:colOff>
      <xdr:row>6</xdr:row>
      <xdr:rowOff>0</xdr:rowOff>
    </xdr:from>
    <xdr:to>
      <xdr:col>8</xdr:col>
      <xdr:colOff>389285</xdr:colOff>
      <xdr:row>6</xdr:row>
      <xdr:rowOff>173935</xdr:rowOff>
    </xdr:to>
    <xdr:sp macro="" textlink="">
      <xdr:nvSpPr>
        <xdr:cNvPr id="17" name="Oval 16"/>
        <xdr:cNvSpPr/>
      </xdr:nvSpPr>
      <xdr:spPr>
        <a:xfrm>
          <a:off x="11258881302" y="2401957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488681</xdr:colOff>
      <xdr:row>6</xdr:row>
      <xdr:rowOff>0</xdr:rowOff>
    </xdr:from>
    <xdr:to>
      <xdr:col>8</xdr:col>
      <xdr:colOff>654333</xdr:colOff>
      <xdr:row>6</xdr:row>
      <xdr:rowOff>173935</xdr:rowOff>
    </xdr:to>
    <xdr:sp macro="" textlink="">
      <xdr:nvSpPr>
        <xdr:cNvPr id="18" name="Oval 17"/>
        <xdr:cNvSpPr/>
      </xdr:nvSpPr>
      <xdr:spPr>
        <a:xfrm>
          <a:off x="11258616254" y="2401957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0</xdr:colOff>
      <xdr:row>7</xdr:row>
      <xdr:rowOff>16566</xdr:rowOff>
    </xdr:from>
    <xdr:to>
      <xdr:col>8</xdr:col>
      <xdr:colOff>165652</xdr:colOff>
      <xdr:row>7</xdr:row>
      <xdr:rowOff>190501</xdr:rowOff>
    </xdr:to>
    <xdr:sp macro="" textlink="">
      <xdr:nvSpPr>
        <xdr:cNvPr id="19" name="Oval 18"/>
        <xdr:cNvSpPr/>
      </xdr:nvSpPr>
      <xdr:spPr>
        <a:xfrm>
          <a:off x="11259104935" y="2625588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220319</xdr:colOff>
      <xdr:row>7</xdr:row>
      <xdr:rowOff>19878</xdr:rowOff>
    </xdr:from>
    <xdr:to>
      <xdr:col>8</xdr:col>
      <xdr:colOff>385971</xdr:colOff>
      <xdr:row>7</xdr:row>
      <xdr:rowOff>193813</xdr:rowOff>
    </xdr:to>
    <xdr:sp macro="" textlink="">
      <xdr:nvSpPr>
        <xdr:cNvPr id="20" name="Oval 19"/>
        <xdr:cNvSpPr/>
      </xdr:nvSpPr>
      <xdr:spPr>
        <a:xfrm>
          <a:off x="11258884616" y="2628900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0</xdr:colOff>
      <xdr:row>8</xdr:row>
      <xdr:rowOff>23893</xdr:rowOff>
    </xdr:from>
    <xdr:to>
      <xdr:col>8</xdr:col>
      <xdr:colOff>165652</xdr:colOff>
      <xdr:row>8</xdr:row>
      <xdr:rowOff>197828</xdr:rowOff>
    </xdr:to>
    <xdr:sp macro="" textlink="">
      <xdr:nvSpPr>
        <xdr:cNvPr id="21" name="Oval 20"/>
        <xdr:cNvSpPr/>
      </xdr:nvSpPr>
      <xdr:spPr>
        <a:xfrm>
          <a:off x="11279976790" y="2881393"/>
          <a:ext cx="165652" cy="173935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493646</xdr:colOff>
      <xdr:row>7</xdr:row>
      <xdr:rowOff>18923</xdr:rowOff>
    </xdr:from>
    <xdr:to>
      <xdr:col>8</xdr:col>
      <xdr:colOff>659298</xdr:colOff>
      <xdr:row>7</xdr:row>
      <xdr:rowOff>192858</xdr:rowOff>
    </xdr:to>
    <xdr:sp macro="" textlink="">
      <xdr:nvSpPr>
        <xdr:cNvPr id="22" name="Oval 21"/>
        <xdr:cNvSpPr/>
      </xdr:nvSpPr>
      <xdr:spPr>
        <a:xfrm>
          <a:off x="11279483144" y="2656615"/>
          <a:ext cx="165652" cy="173935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485362</xdr:colOff>
      <xdr:row>8</xdr:row>
      <xdr:rowOff>36443</xdr:rowOff>
    </xdr:from>
    <xdr:to>
      <xdr:col>8</xdr:col>
      <xdr:colOff>651014</xdr:colOff>
      <xdr:row>8</xdr:row>
      <xdr:rowOff>210378</xdr:rowOff>
    </xdr:to>
    <xdr:sp macro="" textlink="">
      <xdr:nvSpPr>
        <xdr:cNvPr id="23" name="Oval 22"/>
        <xdr:cNvSpPr/>
      </xdr:nvSpPr>
      <xdr:spPr>
        <a:xfrm>
          <a:off x="11258619573" y="2860813"/>
          <a:ext cx="165652" cy="173935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227645</xdr:colOff>
      <xdr:row>8</xdr:row>
      <xdr:rowOff>27206</xdr:rowOff>
    </xdr:from>
    <xdr:to>
      <xdr:col>8</xdr:col>
      <xdr:colOff>393297</xdr:colOff>
      <xdr:row>8</xdr:row>
      <xdr:rowOff>201141</xdr:rowOff>
    </xdr:to>
    <xdr:sp macro="" textlink="">
      <xdr:nvSpPr>
        <xdr:cNvPr id="24" name="Oval 23"/>
        <xdr:cNvSpPr/>
      </xdr:nvSpPr>
      <xdr:spPr>
        <a:xfrm>
          <a:off x="11279749145" y="2884706"/>
          <a:ext cx="165652" cy="173935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20387</xdr:colOff>
      <xdr:row>9</xdr:row>
      <xdr:rowOff>58934</xdr:rowOff>
    </xdr:from>
    <xdr:to>
      <xdr:col>8</xdr:col>
      <xdr:colOff>182726</xdr:colOff>
      <xdr:row>9</xdr:row>
      <xdr:rowOff>211334</xdr:rowOff>
    </xdr:to>
    <xdr:sp macro="" textlink="">
      <xdr:nvSpPr>
        <xdr:cNvPr id="25" name="Oval 24"/>
        <xdr:cNvSpPr/>
      </xdr:nvSpPr>
      <xdr:spPr>
        <a:xfrm>
          <a:off x="11279959716" y="3136242"/>
          <a:ext cx="162339" cy="1524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27715</xdr:colOff>
      <xdr:row>10</xdr:row>
      <xdr:rowOff>41413</xdr:rowOff>
    </xdr:from>
    <xdr:to>
      <xdr:col>8</xdr:col>
      <xdr:colOff>190054</xdr:colOff>
      <xdr:row>10</xdr:row>
      <xdr:rowOff>193813</xdr:rowOff>
    </xdr:to>
    <xdr:sp macro="" textlink="">
      <xdr:nvSpPr>
        <xdr:cNvPr id="26" name="Oval 25"/>
        <xdr:cNvSpPr/>
      </xdr:nvSpPr>
      <xdr:spPr>
        <a:xfrm>
          <a:off x="11279952388" y="3338528"/>
          <a:ext cx="162339" cy="1524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286578</xdr:colOff>
      <xdr:row>10</xdr:row>
      <xdr:rowOff>41413</xdr:rowOff>
    </xdr:from>
    <xdr:to>
      <xdr:col>8</xdr:col>
      <xdr:colOff>448917</xdr:colOff>
      <xdr:row>10</xdr:row>
      <xdr:rowOff>193813</xdr:rowOff>
    </xdr:to>
    <xdr:sp macro="" textlink="">
      <xdr:nvSpPr>
        <xdr:cNvPr id="27" name="Oval 26"/>
        <xdr:cNvSpPr/>
      </xdr:nvSpPr>
      <xdr:spPr>
        <a:xfrm>
          <a:off x="11259807300" y="3337891"/>
          <a:ext cx="162339" cy="1524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4:Q18" totalsRowShown="0" headerRowDxfId="37" dataDxfId="36" headerRowCellStyle="Title">
  <sortState ref="A4:N18">
    <sortCondition ref="A4:A18"/>
  </sortState>
  <tableColumns count="17">
    <tableColumn id="1" name="תכשיר" dataDxfId="35"/>
    <tableColumn id="2" name="תיאור" dataDxfId="34"/>
    <tableColumn id="3" name="תוארית" dataDxfId="33"/>
    <tableColumn id="4" name="יחידה" dataDxfId="32"/>
    <tableColumn id="5" name="יצרן" dataDxfId="31"/>
    <tableColumn id="6" name="משווק" dataDxfId="30"/>
    <tableColumn id="7" name="טלפון" dataDxfId="29"/>
    <tableColumn id="8" name="משקל סגולי *חומר יבש" dataDxfId="28"/>
    <tableColumn id="9" name="מחיר יחידה" dataDxfId="27"/>
    <tableColumn id="10" name="N%" dataDxfId="26"/>
    <tableColumn id="11" name="K%" dataDxfId="25"/>
    <tableColumn id="12" name="P%" dataDxfId="24"/>
    <tableColumn id="13" name="K2O" dataDxfId="23"/>
    <tableColumn id="14" name="P2O5" dataDxfId="22"/>
    <tableColumn id="15" name="Ca" dataDxfId="21"/>
    <tableColumn id="16" name="Mg" dataDxfId="20"/>
    <tableColumn id="17" name="Column1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1:Q28" totalsRowShown="0" headerRowDxfId="18" dataDxfId="17" headerRowCellStyle="Title">
  <tableColumns count="17">
    <tableColumn id="1" name="תכשיר" dataDxfId="16"/>
    <tableColumn id="2" name="תיאור" dataDxfId="15"/>
    <tableColumn id="3" name="תוארית" dataDxfId="14"/>
    <tableColumn id="4" name="יחידה" dataDxfId="13"/>
    <tableColumn id="5" name="יצרן" dataDxfId="12"/>
    <tableColumn id="6" name="משווק" dataDxfId="11"/>
    <tableColumn id="7" name="טלפון" dataDxfId="10"/>
    <tableColumn id="8" name="משקל סגולי *חומר יבש" dataDxfId="9"/>
    <tableColumn id="9" name="מחיר יחידה" dataDxfId="8"/>
    <tableColumn id="10" name="N%" dataDxfId="7"/>
    <tableColumn id="11" name="K%" dataDxfId="6"/>
    <tableColumn id="12" name="P%" dataDxfId="5"/>
    <tableColumn id="13" name="K2O" dataDxfId="4"/>
    <tableColumn id="14" name="P2O5" dataDxfId="3"/>
    <tableColumn id="15" name="Ca" dataDxfId="2"/>
    <tableColumn id="16" name="Mg" dataDxfId="1"/>
    <tableColumn id="17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topLeftCell="A2" workbookViewId="0">
      <selection activeCell="F29" sqref="F29"/>
    </sheetView>
  </sheetViews>
  <sheetFormatPr defaultRowHeight="19.5" customHeight="1" x14ac:dyDescent="0.2"/>
  <cols>
    <col min="1" max="1" width="16.75" customWidth="1"/>
    <col min="2" max="2" width="18.625" style="1" bestFit="1" customWidth="1"/>
    <col min="3" max="5" width="7.75" customWidth="1"/>
    <col min="6" max="6" width="15.875" customWidth="1"/>
    <col min="7" max="7" width="15.875" hidden="1" customWidth="1"/>
    <col min="8" max="8" width="5.75" customWidth="1"/>
    <col min="9" max="9" width="10.625" customWidth="1"/>
    <col min="10" max="16" width="7.75" customWidth="1"/>
    <col min="17" max="17" width="9.625" customWidth="1"/>
  </cols>
  <sheetData>
    <row r="1" spans="1:17" ht="10.5" hidden="1" customHeight="1" x14ac:dyDescent="0.2">
      <c r="A1">
        <v>1</v>
      </c>
      <c r="B1" s="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</row>
    <row r="2" spans="1:17" ht="78.75" customHeight="1" x14ac:dyDescent="0.2"/>
    <row r="3" spans="1:17" ht="29.25" customHeight="1" x14ac:dyDescent="0.2">
      <c r="A3" s="46" t="s">
        <v>107</v>
      </c>
    </row>
    <row r="4" spans="1:17" s="43" customFormat="1" ht="30" customHeight="1" x14ac:dyDescent="0.2">
      <c r="A4" s="44" t="s">
        <v>0</v>
      </c>
      <c r="B4" s="44" t="s">
        <v>1</v>
      </c>
      <c r="C4" s="44" t="s">
        <v>5</v>
      </c>
      <c r="D4" s="44" t="s">
        <v>59</v>
      </c>
      <c r="E4" s="44" t="s">
        <v>2</v>
      </c>
      <c r="F4" s="44" t="s">
        <v>3</v>
      </c>
      <c r="G4" s="44" t="s">
        <v>4</v>
      </c>
      <c r="H4" s="44" t="s">
        <v>65</v>
      </c>
      <c r="I4" s="44" t="s">
        <v>60</v>
      </c>
      <c r="J4" s="44" t="s">
        <v>63</v>
      </c>
      <c r="K4" s="44" t="s">
        <v>62</v>
      </c>
      <c r="L4" s="44" t="s">
        <v>61</v>
      </c>
      <c r="M4" s="44" t="s">
        <v>96</v>
      </c>
      <c r="N4" s="44" t="s">
        <v>97</v>
      </c>
      <c r="O4" s="45" t="s">
        <v>83</v>
      </c>
      <c r="P4" s="45" t="s">
        <v>84</v>
      </c>
      <c r="Q4" s="45" t="s">
        <v>86</v>
      </c>
    </row>
    <row r="5" spans="1:17" ht="19.5" customHeight="1" x14ac:dyDescent="0.2">
      <c r="A5" s="31" t="s">
        <v>56</v>
      </c>
      <c r="B5" s="32" t="s">
        <v>57</v>
      </c>
      <c r="C5" s="33" t="s">
        <v>7</v>
      </c>
      <c r="D5" s="33" t="s">
        <v>53</v>
      </c>
      <c r="E5" s="33" t="s">
        <v>58</v>
      </c>
      <c r="F5" s="33" t="s">
        <v>66</v>
      </c>
      <c r="G5" s="33"/>
      <c r="H5" s="34">
        <f>0.628*0.55</f>
        <v>0.34540000000000004</v>
      </c>
      <c r="I5" s="33">
        <f>95/1000</f>
        <v>9.5000000000000001E-2</v>
      </c>
      <c r="J5" s="35">
        <v>4.4999999999999998E-2</v>
      </c>
      <c r="K5" s="35">
        <v>2.1700000000000001E-2</v>
      </c>
      <c r="L5" s="35">
        <v>8.5000000000000006E-3</v>
      </c>
      <c r="M5" s="35"/>
      <c r="N5" s="34"/>
      <c r="O5" s="34"/>
      <c r="P5" s="34"/>
      <c r="Q5" s="34"/>
    </row>
    <row r="6" spans="1:17" ht="19.5" hidden="1" customHeight="1" x14ac:dyDescent="0.2">
      <c r="A6" s="33" t="s">
        <v>8</v>
      </c>
      <c r="B6" s="32" t="s">
        <v>10</v>
      </c>
      <c r="C6" s="33" t="s">
        <v>9</v>
      </c>
      <c r="D6" s="33" t="s">
        <v>53</v>
      </c>
      <c r="E6" s="36" t="s">
        <v>11</v>
      </c>
      <c r="F6" s="33" t="s">
        <v>17</v>
      </c>
      <c r="G6" s="33"/>
      <c r="H6" s="33"/>
      <c r="I6" s="33"/>
      <c r="J6" s="37">
        <v>3.3500000000000002E-2</v>
      </c>
      <c r="K6" s="35">
        <f>M6*0.83</f>
        <v>9.1299999999999992E-3</v>
      </c>
      <c r="L6" s="35">
        <f>N6*0.436</f>
        <v>4.3600000000000002E-3</v>
      </c>
      <c r="M6" s="35">
        <v>1.0999999999999999E-2</v>
      </c>
      <c r="N6" s="38">
        <v>0.01</v>
      </c>
      <c r="O6" s="34"/>
      <c r="P6" s="34"/>
      <c r="Q6" s="34"/>
    </row>
    <row r="7" spans="1:17" ht="19.5" customHeight="1" x14ac:dyDescent="0.2">
      <c r="A7" s="33" t="s">
        <v>15</v>
      </c>
      <c r="B7" s="32" t="s">
        <v>16</v>
      </c>
      <c r="C7" s="33" t="s">
        <v>9</v>
      </c>
      <c r="D7" s="33" t="s">
        <v>53</v>
      </c>
      <c r="E7" s="41" t="s">
        <v>11</v>
      </c>
      <c r="F7" s="33" t="s">
        <v>64</v>
      </c>
      <c r="G7" s="33"/>
      <c r="H7" s="34">
        <v>1.27</v>
      </c>
      <c r="I7" s="33">
        <v>23</v>
      </c>
      <c r="J7" s="35">
        <v>8.8300000000000003E-2</v>
      </c>
      <c r="K7" s="35">
        <v>2.5999999999999999E-2</v>
      </c>
      <c r="L7" s="35">
        <v>6.9000000000000006E-2</v>
      </c>
      <c r="M7" s="35">
        <v>2.5999999999999999E-2</v>
      </c>
      <c r="N7" s="35">
        <v>6.9000000000000006E-2</v>
      </c>
      <c r="O7" s="34"/>
      <c r="P7" s="34"/>
      <c r="Q7" s="34"/>
    </row>
    <row r="8" spans="1:17" ht="19.5" customHeight="1" x14ac:dyDescent="0.2">
      <c r="A8" s="31" t="s">
        <v>19</v>
      </c>
      <c r="B8" s="31" t="s">
        <v>40</v>
      </c>
      <c r="C8" s="33" t="s">
        <v>7</v>
      </c>
      <c r="D8" s="33" t="s">
        <v>54</v>
      </c>
      <c r="E8" s="34"/>
      <c r="F8" s="33" t="s">
        <v>66</v>
      </c>
      <c r="G8" s="33"/>
      <c r="H8" s="34">
        <v>1</v>
      </c>
      <c r="I8" s="33">
        <v>5</v>
      </c>
      <c r="J8" s="35">
        <v>0.13</v>
      </c>
      <c r="K8" s="34"/>
      <c r="L8" s="34"/>
      <c r="M8" s="34"/>
      <c r="N8" s="34"/>
      <c r="O8" s="34"/>
      <c r="P8" s="34"/>
      <c r="Q8" s="34"/>
    </row>
    <row r="9" spans="1:17" ht="19.5" customHeight="1" x14ac:dyDescent="0.2">
      <c r="A9" s="31" t="s">
        <v>20</v>
      </c>
      <c r="B9" s="31" t="s">
        <v>38</v>
      </c>
      <c r="C9" s="33" t="s">
        <v>6</v>
      </c>
      <c r="D9" s="33" t="s">
        <v>53</v>
      </c>
      <c r="E9" s="34"/>
      <c r="F9" s="34" t="s">
        <v>29</v>
      </c>
      <c r="G9" s="34"/>
      <c r="H9" s="34">
        <v>1</v>
      </c>
      <c r="I9" s="33"/>
      <c r="J9" s="35">
        <v>6.5000000000000002E-2</v>
      </c>
      <c r="K9" s="38">
        <v>0.03</v>
      </c>
      <c r="L9" s="38">
        <v>0.01</v>
      </c>
      <c r="M9" s="38"/>
      <c r="N9" s="38"/>
      <c r="O9" s="34"/>
      <c r="P9" s="34"/>
      <c r="Q9" s="34"/>
    </row>
    <row r="10" spans="1:17" ht="19.5" customHeight="1" x14ac:dyDescent="0.2">
      <c r="A10" s="31" t="s">
        <v>21</v>
      </c>
      <c r="B10" s="31" t="s">
        <v>75</v>
      </c>
      <c r="C10" s="33" t="s">
        <v>6</v>
      </c>
      <c r="D10" s="33" t="s">
        <v>53</v>
      </c>
      <c r="E10" s="34" t="s">
        <v>30</v>
      </c>
      <c r="F10" s="34" t="s">
        <v>81</v>
      </c>
      <c r="G10" s="34"/>
      <c r="H10" s="34">
        <v>1</v>
      </c>
      <c r="I10" s="33">
        <v>0.9</v>
      </c>
      <c r="J10" s="35">
        <v>1.4999999999999999E-2</v>
      </c>
      <c r="K10" s="34"/>
      <c r="L10" s="35">
        <v>5.0000000000000001E-3</v>
      </c>
      <c r="M10" s="34"/>
      <c r="N10" s="34"/>
      <c r="O10" s="34"/>
      <c r="P10" s="34"/>
      <c r="Q10" s="34"/>
    </row>
    <row r="11" spans="1:17" ht="19.5" customHeight="1" x14ac:dyDescent="0.2">
      <c r="A11" s="31" t="s">
        <v>22</v>
      </c>
      <c r="B11" s="31" t="s">
        <v>36</v>
      </c>
      <c r="C11" s="34" t="s">
        <v>6</v>
      </c>
      <c r="D11" s="33" t="s">
        <v>53</v>
      </c>
      <c r="E11" s="34"/>
      <c r="F11" s="34" t="s">
        <v>70</v>
      </c>
      <c r="G11" s="34"/>
      <c r="H11" s="34">
        <v>1</v>
      </c>
      <c r="I11" s="33">
        <v>6.5</v>
      </c>
      <c r="J11" s="35">
        <v>6.5000000000000002E-2</v>
      </c>
      <c r="K11" s="34"/>
      <c r="L11" s="34"/>
      <c r="M11" s="34"/>
      <c r="N11" s="34"/>
      <c r="O11" s="34"/>
      <c r="P11" s="34"/>
      <c r="Q11" s="34"/>
    </row>
    <row r="12" spans="1:17" ht="19.5" customHeight="1" x14ac:dyDescent="0.2">
      <c r="A12" s="31" t="s">
        <v>23</v>
      </c>
      <c r="B12" s="31" t="s">
        <v>37</v>
      </c>
      <c r="C12" s="34" t="s">
        <v>6</v>
      </c>
      <c r="D12" s="33" t="s">
        <v>53</v>
      </c>
      <c r="E12" s="34" t="s">
        <v>31</v>
      </c>
      <c r="F12" s="34" t="s">
        <v>64</v>
      </c>
      <c r="G12" s="34"/>
      <c r="H12" s="34">
        <v>1.21</v>
      </c>
      <c r="I12" s="33">
        <v>30</v>
      </c>
      <c r="J12" s="35">
        <v>0.06</v>
      </c>
      <c r="K12" s="34"/>
      <c r="L12" s="34"/>
      <c r="M12" s="34"/>
      <c r="N12" s="34"/>
      <c r="O12" s="34"/>
      <c r="P12" s="34"/>
      <c r="Q12" s="34"/>
    </row>
    <row r="13" spans="1:17" ht="19.5" customHeight="1" x14ac:dyDescent="0.2">
      <c r="A13" s="31" t="s">
        <v>24</v>
      </c>
      <c r="B13" s="31" t="s">
        <v>10</v>
      </c>
      <c r="C13" s="34" t="s">
        <v>9</v>
      </c>
      <c r="D13" s="33" t="s">
        <v>53</v>
      </c>
      <c r="E13" s="34"/>
      <c r="F13" s="34" t="s">
        <v>64</v>
      </c>
      <c r="G13" s="34"/>
      <c r="H13" s="34">
        <v>1.25</v>
      </c>
      <c r="I13" s="33">
        <v>6</v>
      </c>
      <c r="J13" s="35">
        <v>0.06</v>
      </c>
      <c r="K13" s="38">
        <v>0.01</v>
      </c>
      <c r="L13" s="38">
        <v>0.02</v>
      </c>
      <c r="M13" s="38"/>
      <c r="N13" s="38"/>
      <c r="O13" s="35">
        <v>5.0000000000000001E-3</v>
      </c>
      <c r="P13" s="35">
        <v>2E-3</v>
      </c>
      <c r="Q13" s="34"/>
    </row>
    <row r="14" spans="1:17" ht="19.5" customHeight="1" x14ac:dyDescent="0.2">
      <c r="A14" s="31" t="s">
        <v>25</v>
      </c>
      <c r="B14" s="31" t="s">
        <v>33</v>
      </c>
      <c r="C14" s="34" t="s">
        <v>7</v>
      </c>
      <c r="D14" s="33" t="s">
        <v>54</v>
      </c>
      <c r="E14" s="34"/>
      <c r="F14" s="34" t="s">
        <v>32</v>
      </c>
      <c r="G14" s="34"/>
      <c r="H14" s="34">
        <v>1</v>
      </c>
      <c r="I14" s="42">
        <f>200/15</f>
        <v>13.333333333333334</v>
      </c>
      <c r="J14" s="35">
        <v>9.5000000000000001E-2</v>
      </c>
      <c r="K14" s="34"/>
      <c r="L14" s="34"/>
      <c r="M14" s="34"/>
      <c r="N14" s="34"/>
      <c r="O14" s="34"/>
      <c r="P14" s="34"/>
      <c r="Q14" s="34"/>
    </row>
    <row r="15" spans="1:17" ht="19.5" customHeight="1" x14ac:dyDescent="0.2">
      <c r="A15" s="31" t="s">
        <v>82</v>
      </c>
      <c r="B15" s="31" t="s">
        <v>33</v>
      </c>
      <c r="C15" s="34" t="s">
        <v>7</v>
      </c>
      <c r="D15" s="33" t="s">
        <v>54</v>
      </c>
      <c r="E15" s="34"/>
      <c r="F15" s="34" t="s">
        <v>32</v>
      </c>
      <c r="G15" s="34"/>
      <c r="H15" s="34">
        <v>1</v>
      </c>
      <c r="I15" s="33">
        <f>252/20</f>
        <v>12.6</v>
      </c>
      <c r="J15" s="35">
        <v>0.14499999999999999</v>
      </c>
      <c r="K15" s="34"/>
      <c r="L15" s="34"/>
      <c r="M15" s="34"/>
      <c r="N15" s="34"/>
      <c r="O15" s="34"/>
      <c r="P15" s="34"/>
      <c r="Q15" s="34"/>
    </row>
    <row r="16" spans="1:17" ht="19.5" customHeight="1" x14ac:dyDescent="0.2">
      <c r="A16" s="31" t="s">
        <v>26</v>
      </c>
      <c r="B16" s="31" t="s">
        <v>33</v>
      </c>
      <c r="C16" s="34" t="s">
        <v>6</v>
      </c>
      <c r="D16" s="33" t="s">
        <v>53</v>
      </c>
      <c r="E16" s="34"/>
      <c r="F16" s="34" t="s">
        <v>32</v>
      </c>
      <c r="G16" s="34"/>
      <c r="H16" s="34">
        <v>1.27</v>
      </c>
      <c r="I16" s="33">
        <v>6</v>
      </c>
      <c r="J16" s="35">
        <v>6.5000000000000002E-2</v>
      </c>
      <c r="K16" s="34"/>
      <c r="L16" s="34"/>
      <c r="M16" s="34"/>
      <c r="N16" s="34"/>
      <c r="O16" s="34"/>
      <c r="P16" s="34"/>
      <c r="Q16" s="34"/>
    </row>
    <row r="17" spans="1:17" ht="19.5" customHeight="1" x14ac:dyDescent="0.2">
      <c r="A17" s="31" t="s">
        <v>27</v>
      </c>
      <c r="B17" s="31" t="s">
        <v>34</v>
      </c>
      <c r="C17" s="34" t="s">
        <v>35</v>
      </c>
      <c r="D17" s="33" t="s">
        <v>53</v>
      </c>
      <c r="E17" s="34"/>
      <c r="F17" s="34" t="s">
        <v>64</v>
      </c>
      <c r="G17" s="34"/>
      <c r="H17" s="34">
        <v>1</v>
      </c>
      <c r="I17" s="33">
        <v>20</v>
      </c>
      <c r="J17" s="35">
        <v>0.05</v>
      </c>
      <c r="K17" s="38">
        <v>0.02</v>
      </c>
      <c r="L17" s="38">
        <v>0.02</v>
      </c>
      <c r="M17" s="38"/>
      <c r="N17" s="38"/>
      <c r="O17" s="34"/>
      <c r="P17" s="34"/>
      <c r="Q17" s="34" t="s">
        <v>85</v>
      </c>
    </row>
    <row r="18" spans="1:17" ht="19.5" customHeight="1" x14ac:dyDescent="0.2">
      <c r="A18" s="31" t="s">
        <v>88</v>
      </c>
      <c r="B18" s="31" t="s">
        <v>91</v>
      </c>
      <c r="C18" s="34" t="s">
        <v>6</v>
      </c>
      <c r="D18" s="33" t="s">
        <v>53</v>
      </c>
      <c r="E18" s="34"/>
      <c r="F18" s="34" t="s">
        <v>64</v>
      </c>
      <c r="G18" s="34"/>
      <c r="H18" s="34">
        <v>1</v>
      </c>
      <c r="I18" s="33">
        <v>29</v>
      </c>
      <c r="J18" s="35">
        <v>0.03</v>
      </c>
      <c r="K18" s="34"/>
      <c r="L18" s="34"/>
      <c r="M18" s="34"/>
      <c r="N18" s="34"/>
      <c r="O18" s="34"/>
      <c r="P18" s="34"/>
      <c r="Q18" s="34"/>
    </row>
    <row r="20" spans="1:17" ht="29.25" customHeight="1" x14ac:dyDescent="0.2">
      <c r="A20" s="47" t="s">
        <v>106</v>
      </c>
    </row>
    <row r="21" spans="1:17" s="43" customFormat="1" ht="30" customHeight="1" x14ac:dyDescent="0.2">
      <c r="A21" s="44" t="s">
        <v>0</v>
      </c>
      <c r="B21" s="44" t="s">
        <v>1</v>
      </c>
      <c r="C21" s="44" t="s">
        <v>5</v>
      </c>
      <c r="D21" s="44" t="s">
        <v>59</v>
      </c>
      <c r="E21" s="44" t="s">
        <v>2</v>
      </c>
      <c r="F21" s="44" t="s">
        <v>3</v>
      </c>
      <c r="G21" s="44" t="s">
        <v>4</v>
      </c>
      <c r="H21" s="44" t="s">
        <v>65</v>
      </c>
      <c r="I21" s="44" t="s">
        <v>60</v>
      </c>
      <c r="J21" s="44" t="s">
        <v>63</v>
      </c>
      <c r="K21" s="44" t="s">
        <v>62</v>
      </c>
      <c r="L21" s="44" t="s">
        <v>61</v>
      </c>
      <c r="M21" s="44" t="s">
        <v>96</v>
      </c>
      <c r="N21" s="44" t="s">
        <v>97</v>
      </c>
      <c r="O21" s="45" t="s">
        <v>83</v>
      </c>
      <c r="P21" s="45" t="s">
        <v>84</v>
      </c>
      <c r="Q21" s="45" t="s">
        <v>86</v>
      </c>
    </row>
    <row r="22" spans="1:17" ht="19.5" customHeight="1" x14ac:dyDescent="0.2">
      <c r="A22" s="34" t="s">
        <v>98</v>
      </c>
      <c r="B22" s="31" t="s">
        <v>90</v>
      </c>
      <c r="C22" s="34" t="s">
        <v>6</v>
      </c>
      <c r="D22" s="34" t="s">
        <v>53</v>
      </c>
      <c r="E22" s="34"/>
      <c r="F22" s="34" t="s">
        <v>99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ht="19.5" customHeight="1" x14ac:dyDescent="0.2">
      <c r="A23" s="34" t="s">
        <v>100</v>
      </c>
      <c r="B23" s="31" t="s">
        <v>101</v>
      </c>
      <c r="C23" s="34" t="s">
        <v>6</v>
      </c>
      <c r="D23" s="34" t="s">
        <v>53</v>
      </c>
      <c r="E23" s="34"/>
      <c r="F23" s="34" t="s">
        <v>102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19.5" customHeight="1" x14ac:dyDescent="0.2">
      <c r="A24" s="34" t="s">
        <v>103</v>
      </c>
      <c r="B24" s="31"/>
      <c r="C24" s="34" t="s">
        <v>6</v>
      </c>
      <c r="D24" s="34" t="s">
        <v>53</v>
      </c>
      <c r="E24" s="34"/>
      <c r="F24" s="34" t="s">
        <v>104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ht="19.5" customHeight="1" x14ac:dyDescent="0.2">
      <c r="A25" s="34" t="s">
        <v>105</v>
      </c>
      <c r="B25" s="31"/>
      <c r="C25" s="34" t="s">
        <v>6</v>
      </c>
      <c r="D25" s="34" t="s">
        <v>53</v>
      </c>
      <c r="E25" s="34"/>
      <c r="F25" s="34" t="s">
        <v>104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9.5" customHeight="1" x14ac:dyDescent="0.2">
      <c r="A26" s="33" t="s">
        <v>12</v>
      </c>
      <c r="B26" s="39" t="s">
        <v>14</v>
      </c>
      <c r="C26" s="33" t="s">
        <v>7</v>
      </c>
      <c r="D26" s="33" t="s">
        <v>54</v>
      </c>
      <c r="E26" s="40" t="s">
        <v>13</v>
      </c>
      <c r="F26" s="33" t="s">
        <v>64</v>
      </c>
      <c r="G26" s="33"/>
      <c r="H26" s="34"/>
      <c r="I26" s="33">
        <v>100</v>
      </c>
      <c r="J26" s="35">
        <v>0.01</v>
      </c>
      <c r="K26" s="35">
        <v>0.15770000000000001</v>
      </c>
      <c r="L26" s="35">
        <v>3.052E-3</v>
      </c>
      <c r="M26" s="38">
        <v>0.19</v>
      </c>
      <c r="N26" s="38">
        <v>7.0000000000000001E-3</v>
      </c>
      <c r="O26" s="34"/>
      <c r="P26" s="34"/>
      <c r="Q26" s="34"/>
    </row>
    <row r="27" spans="1:17" ht="19.5" customHeight="1" x14ac:dyDescent="0.2">
      <c r="A27" s="31" t="s">
        <v>28</v>
      </c>
      <c r="B27" s="31" t="s">
        <v>39</v>
      </c>
      <c r="C27" s="34" t="s">
        <v>18</v>
      </c>
      <c r="D27" s="33" t="s">
        <v>54</v>
      </c>
      <c r="E27" s="34"/>
      <c r="F27" s="34" t="s">
        <v>29</v>
      </c>
      <c r="G27" s="34"/>
      <c r="H27" s="34"/>
      <c r="I27" s="33"/>
      <c r="J27" s="35">
        <v>5.5E-2</v>
      </c>
      <c r="K27" s="35">
        <v>1.2999999999999999E-2</v>
      </c>
      <c r="L27" s="35">
        <v>1.6E-2</v>
      </c>
      <c r="M27" s="35"/>
      <c r="N27" s="35"/>
      <c r="O27" s="34"/>
      <c r="P27" s="34"/>
      <c r="Q27" s="34"/>
    </row>
    <row r="28" spans="1:17" ht="19.5" customHeight="1" x14ac:dyDescent="0.2">
      <c r="A28" s="31" t="s">
        <v>89</v>
      </c>
      <c r="B28" s="31" t="s">
        <v>90</v>
      </c>
      <c r="C28" s="34" t="s">
        <v>6</v>
      </c>
      <c r="D28" s="33" t="s">
        <v>53</v>
      </c>
      <c r="E28" s="34"/>
      <c r="F28" s="34" t="s">
        <v>64</v>
      </c>
      <c r="G28" s="34"/>
      <c r="H28" s="34"/>
      <c r="I28" s="33">
        <v>32</v>
      </c>
      <c r="J28" s="35"/>
      <c r="K28" s="34"/>
      <c r="L28" s="34"/>
      <c r="M28" s="34"/>
      <c r="N28" s="34"/>
      <c r="O28" s="34"/>
      <c r="P28" s="34"/>
      <c r="Q28" s="34"/>
    </row>
    <row r="29" spans="1:17" ht="19.5" customHeight="1" x14ac:dyDescent="0.2">
      <c r="A29" s="34"/>
      <c r="B29" s="31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9.5" customHeight="1" x14ac:dyDescent="0.2">
      <c r="A30" s="34"/>
      <c r="B30" s="31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9.5" customHeight="1" x14ac:dyDescent="0.2">
      <c r="A31" s="34"/>
      <c r="B31" s="3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</sheetData>
  <sheetProtection password="DAEB" sheet="1" objects="1" scenarios="1" selectLockedCells="1" selectUnlockedCells="1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tabSelected="1" zoomScale="80" zoomScaleNormal="80" workbookViewId="0">
      <selection activeCell="B3" sqref="B3"/>
    </sheetView>
  </sheetViews>
  <sheetFormatPr defaultRowHeight="15" x14ac:dyDescent="0.2"/>
  <cols>
    <col min="1" max="1" width="20.875" style="2" customWidth="1"/>
    <col min="2" max="2" width="9.625" style="2" customWidth="1"/>
    <col min="3" max="3" width="13.375" style="2" customWidth="1"/>
    <col min="4" max="4" width="15.375" style="2" customWidth="1"/>
    <col min="5" max="5" width="9" style="2" customWidth="1"/>
    <col min="6" max="6" width="26" style="2" customWidth="1"/>
    <col min="7" max="7" width="11.75" style="2" customWidth="1"/>
    <col min="8" max="8" width="9" style="2"/>
    <col min="9" max="9" width="10.375" style="2" customWidth="1"/>
    <col min="10" max="10" width="18.125" style="2" customWidth="1"/>
    <col min="11" max="16384" width="9" style="2"/>
  </cols>
  <sheetData>
    <row r="1" spans="1:10" ht="81.75" customHeight="1" x14ac:dyDescent="0.2">
      <c r="A1" s="5"/>
      <c r="B1" s="6"/>
      <c r="C1" s="6"/>
      <c r="D1" s="7"/>
      <c r="E1" s="4"/>
      <c r="F1" s="5"/>
      <c r="G1" s="6"/>
      <c r="H1" s="6"/>
      <c r="I1" s="6"/>
      <c r="J1" s="7"/>
    </row>
    <row r="2" spans="1:10" ht="39" customHeight="1" thickBot="1" x14ac:dyDescent="0.25">
      <c r="A2" s="8" t="s">
        <v>52</v>
      </c>
      <c r="B2" s="9"/>
      <c r="C2" s="9"/>
      <c r="D2" s="10"/>
      <c r="E2" s="4"/>
      <c r="F2" s="67" t="s">
        <v>92</v>
      </c>
      <c r="G2" s="68"/>
      <c r="H2" s="68"/>
      <c r="I2" s="68"/>
      <c r="J2" s="69"/>
    </row>
    <row r="3" spans="1:10" ht="17.25" customHeight="1" thickTop="1" thickBot="1" x14ac:dyDescent="0.3">
      <c r="A3" s="11" t="s">
        <v>67</v>
      </c>
      <c r="B3" s="12" t="s">
        <v>22</v>
      </c>
      <c r="C3" s="13" t="str">
        <f>VLOOKUP(B3,דשנים!A5:C18,3,FALSE)</f>
        <v>נוזל</v>
      </c>
      <c r="D3" s="10"/>
      <c r="E3" s="4"/>
      <c r="F3" s="24" t="s">
        <v>45</v>
      </c>
      <c r="G3" s="22" t="s">
        <v>87</v>
      </c>
      <c r="H3" s="25"/>
      <c r="I3" s="25"/>
      <c r="J3" s="26"/>
    </row>
    <row r="4" spans="1:10" ht="17.25" customHeight="1" thickTop="1" thickBot="1" x14ac:dyDescent="0.3">
      <c r="A4" s="14" t="s">
        <v>68</v>
      </c>
      <c r="B4" s="12">
        <v>5</v>
      </c>
      <c r="C4" s="15" t="s">
        <v>69</v>
      </c>
      <c r="D4" s="10"/>
      <c r="E4" s="4"/>
      <c r="F4" s="27" t="s">
        <v>46</v>
      </c>
      <c r="G4" s="54">
        <v>0.6</v>
      </c>
      <c r="H4" s="25"/>
      <c r="I4" s="25"/>
      <c r="J4" s="26"/>
    </row>
    <row r="5" spans="1:10" ht="17.25" customHeight="1" thickTop="1" x14ac:dyDescent="0.25">
      <c r="A5" s="14" t="s">
        <v>41</v>
      </c>
      <c r="B5" s="16">
        <f>$B$4/(VLOOKUP($B$3,דשנים!$A$4:$J$18,דשנים!J$1,FALSE))/(VLOOKUP($B$3,דשנים!$A$4:$J$18,דשנים!H$1,FALSE))</f>
        <v>76.92307692307692</v>
      </c>
      <c r="C5" s="15" t="str">
        <f>VLOOKUP(B3,דשנים!A5:D17,4,FALSE)</f>
        <v>ליטר</v>
      </c>
      <c r="D5" s="10"/>
      <c r="E5" s="4"/>
      <c r="F5" s="27" t="s">
        <v>47</v>
      </c>
      <c r="G5" s="55">
        <v>0.751</v>
      </c>
      <c r="H5" s="25"/>
      <c r="I5" s="25"/>
      <c r="J5" s="26"/>
    </row>
    <row r="6" spans="1:10" ht="17.25" customHeight="1" x14ac:dyDescent="0.25">
      <c r="A6" s="14" t="s">
        <v>94</v>
      </c>
      <c r="B6" s="17">
        <f>B5*(VLOOKUP(B3,דשנים!A5:I17,9,FALSE))</f>
        <v>500</v>
      </c>
      <c r="C6" s="15"/>
      <c r="D6" s="10"/>
      <c r="E6" s="4"/>
      <c r="F6" s="27" t="s">
        <v>37</v>
      </c>
      <c r="G6" s="64">
        <v>0.46500000000000002</v>
      </c>
      <c r="H6" s="25"/>
      <c r="I6" s="70" t="s">
        <v>76</v>
      </c>
      <c r="J6" s="71"/>
    </row>
    <row r="7" spans="1:10" ht="17.25" customHeight="1" x14ac:dyDescent="0.25">
      <c r="A7" s="14" t="s">
        <v>43</v>
      </c>
      <c r="B7" s="18">
        <f>$B$5*(VLOOKUP($B$3,דשנים!$A$4:$L$18,דשנים!$K$1,FALSE))*(VLOOKUP($B$3,דשנים!$A$4:$L$18,דשנים!$H$1,FALSE))</f>
        <v>0</v>
      </c>
      <c r="C7" s="15" t="s">
        <v>54</v>
      </c>
      <c r="D7" s="19"/>
      <c r="E7" s="3"/>
      <c r="F7" s="27" t="s">
        <v>117</v>
      </c>
      <c r="G7" s="57">
        <v>2.3699999999999999E-2</v>
      </c>
      <c r="H7" s="25"/>
      <c r="I7" s="4"/>
      <c r="J7" s="10" t="s">
        <v>77</v>
      </c>
    </row>
    <row r="8" spans="1:10" ht="17.25" customHeight="1" x14ac:dyDescent="0.25">
      <c r="A8" s="14" t="s">
        <v>44</v>
      </c>
      <c r="B8" s="20">
        <f>$B$5*(VLOOKUP($B$3,דשנים!$A$4:$L$17,דשנים!L$1,FALSE))*(VLOOKUP($B$3,דשנים!$A$4:$L$17,דשנים!H$1,FALSE))</f>
        <v>0</v>
      </c>
      <c r="C8" s="15" t="s">
        <v>54</v>
      </c>
      <c r="D8" s="10"/>
      <c r="E8" s="4"/>
      <c r="F8" s="27" t="s">
        <v>118</v>
      </c>
      <c r="G8" s="57">
        <v>0.01</v>
      </c>
      <c r="H8" s="25"/>
      <c r="I8" s="4"/>
      <c r="J8" s="10" t="s">
        <v>78</v>
      </c>
    </row>
    <row r="9" spans="1:10" ht="17.25" customHeight="1" x14ac:dyDescent="0.25">
      <c r="A9" s="14"/>
      <c r="B9" s="30"/>
      <c r="C9" s="15"/>
      <c r="D9" s="10"/>
      <c r="E9" s="4"/>
      <c r="F9" s="27" t="s">
        <v>119</v>
      </c>
      <c r="G9" s="55">
        <v>2.2599999999999999E-2</v>
      </c>
      <c r="H9" s="25"/>
      <c r="I9" s="4"/>
      <c r="J9" s="10" t="s">
        <v>79</v>
      </c>
    </row>
    <row r="10" spans="1:10" ht="17.25" customHeight="1" x14ac:dyDescent="0.35">
      <c r="A10" s="21"/>
      <c r="B10" s="22"/>
      <c r="C10" s="22"/>
      <c r="D10" s="10"/>
      <c r="E10" s="4"/>
      <c r="F10" s="27" t="s">
        <v>71</v>
      </c>
      <c r="G10" s="58">
        <v>0.4</v>
      </c>
      <c r="H10" s="25"/>
      <c r="I10" s="4"/>
      <c r="J10" s="10" t="s">
        <v>79</v>
      </c>
    </row>
    <row r="11" spans="1:10" ht="17.25" customHeight="1" x14ac:dyDescent="0.35">
      <c r="A11" s="72" t="s">
        <v>95</v>
      </c>
      <c r="B11" s="73"/>
      <c r="C11" s="73"/>
      <c r="D11" s="10"/>
      <c r="F11" s="27" t="s">
        <v>72</v>
      </c>
      <c r="G11" s="58">
        <v>53.1</v>
      </c>
      <c r="H11" s="25"/>
      <c r="I11" s="4"/>
      <c r="J11" s="10" t="s">
        <v>80</v>
      </c>
    </row>
    <row r="12" spans="1:10" ht="17.25" customHeight="1" thickBot="1" x14ac:dyDescent="0.35">
      <c r="A12" s="74" t="s">
        <v>93</v>
      </c>
      <c r="B12" s="75"/>
      <c r="C12" s="75"/>
      <c r="D12" s="23"/>
      <c r="F12" s="27" t="s">
        <v>74</v>
      </c>
      <c r="G12" s="56">
        <v>11.5</v>
      </c>
      <c r="H12" s="25"/>
      <c r="I12" s="25"/>
      <c r="J12" s="26"/>
    </row>
    <row r="13" spans="1:10" ht="17.25" customHeight="1" x14ac:dyDescent="0.2">
      <c r="A13" s="48"/>
      <c r="B13" s="4"/>
      <c r="C13" s="4"/>
      <c r="D13" s="10"/>
      <c r="F13" s="28" t="s">
        <v>73</v>
      </c>
      <c r="G13" s="65">
        <f>G10/G11</f>
        <v>7.5329566854990589E-3</v>
      </c>
      <c r="H13" s="25"/>
      <c r="I13" s="25"/>
      <c r="J13" s="26"/>
    </row>
    <row r="14" spans="1:10" ht="17.25" customHeight="1" x14ac:dyDescent="0.25">
      <c r="A14" s="53" t="s">
        <v>114</v>
      </c>
      <c r="B14" s="4"/>
      <c r="C14" s="4"/>
      <c r="D14" s="10"/>
      <c r="F14" s="29" t="s">
        <v>55</v>
      </c>
      <c r="G14" s="59">
        <v>62.67</v>
      </c>
      <c r="H14" s="25"/>
      <c r="I14" s="25"/>
      <c r="J14" s="26"/>
    </row>
    <row r="15" spans="1:10" ht="17.25" customHeight="1" x14ac:dyDescent="0.25">
      <c r="A15" s="51" t="s">
        <v>108</v>
      </c>
      <c r="B15" s="4"/>
      <c r="C15" s="4"/>
      <c r="D15" s="10"/>
      <c r="F15" s="29" t="s">
        <v>48</v>
      </c>
      <c r="G15" s="60">
        <v>23</v>
      </c>
      <c r="H15" s="25"/>
      <c r="I15" s="25"/>
      <c r="J15" s="26"/>
    </row>
    <row r="16" spans="1:10" ht="17.25" customHeight="1" x14ac:dyDescent="0.25">
      <c r="A16" s="51" t="s">
        <v>109</v>
      </c>
      <c r="B16" s="4"/>
      <c r="C16" s="4"/>
      <c r="D16" s="10"/>
      <c r="F16" s="28" t="s">
        <v>49</v>
      </c>
      <c r="G16" s="61">
        <f>G15/G7/G5/G4/1000</f>
        <v>2.1537153462518805</v>
      </c>
      <c r="H16" s="25"/>
      <c r="I16" s="25"/>
      <c r="J16" s="26"/>
    </row>
    <row r="17" spans="1:10" ht="17.25" customHeight="1" x14ac:dyDescent="0.25">
      <c r="A17" s="51" t="s">
        <v>110</v>
      </c>
      <c r="B17" s="4"/>
      <c r="C17" s="4"/>
      <c r="D17" s="10"/>
      <c r="F17" s="28" t="s">
        <v>42</v>
      </c>
      <c r="G17" s="62">
        <f>G16*G14</f>
        <v>134.97334074960537</v>
      </c>
      <c r="H17" s="25"/>
      <c r="I17" s="25"/>
      <c r="J17" s="26"/>
    </row>
    <row r="18" spans="1:10" ht="17.25" customHeight="1" x14ac:dyDescent="0.25">
      <c r="A18" s="52" t="s">
        <v>113</v>
      </c>
      <c r="B18" s="4"/>
      <c r="C18" s="4"/>
      <c r="D18" s="10"/>
      <c r="F18" s="28" t="s">
        <v>50</v>
      </c>
      <c r="G18" s="63">
        <f>G16*G4*G5*G9*1000</f>
        <v>21.932489451476801</v>
      </c>
      <c r="H18" s="25"/>
      <c r="I18" s="25"/>
      <c r="J18" s="26"/>
    </row>
    <row r="19" spans="1:10" ht="17.25" customHeight="1" x14ac:dyDescent="0.25">
      <c r="A19" s="48"/>
      <c r="B19" s="4"/>
      <c r="C19" s="4"/>
      <c r="D19" s="10"/>
      <c r="F19" s="28" t="s">
        <v>51</v>
      </c>
      <c r="G19" s="63">
        <f>G16*G4*G5*G8*1000</f>
        <v>9.7046413502109754</v>
      </c>
      <c r="H19" s="25"/>
      <c r="I19" s="25"/>
      <c r="J19" s="26"/>
    </row>
    <row r="20" spans="1:10" ht="17.25" customHeight="1" x14ac:dyDescent="0.25">
      <c r="A20" s="48"/>
      <c r="B20" s="4"/>
      <c r="C20" s="4"/>
      <c r="D20" s="10"/>
      <c r="F20" s="28" t="s">
        <v>120</v>
      </c>
      <c r="G20" s="63">
        <f>G16*G4*G5*G6*1000</f>
        <v>451.26582278481033</v>
      </c>
      <c r="H20" s="25"/>
      <c r="I20" s="25"/>
      <c r="J20" s="26"/>
    </row>
    <row r="21" spans="1:10" ht="15.75" thickBot="1" x14ac:dyDescent="0.25">
      <c r="A21" s="49" t="s">
        <v>111</v>
      </c>
      <c r="B21" s="50"/>
      <c r="C21" s="50"/>
      <c r="D21" s="23"/>
      <c r="F21" s="53" t="s">
        <v>114</v>
      </c>
      <c r="G21" s="4"/>
      <c r="H21" s="4"/>
      <c r="I21" s="4"/>
      <c r="J21" s="10"/>
    </row>
    <row r="22" spans="1:10" x14ac:dyDescent="0.2">
      <c r="F22" s="51" t="s">
        <v>115</v>
      </c>
      <c r="G22" s="4"/>
      <c r="H22" s="4"/>
      <c r="I22" s="4"/>
      <c r="J22" s="10"/>
    </row>
    <row r="23" spans="1:10" x14ac:dyDescent="0.2">
      <c r="F23" s="51" t="s">
        <v>116</v>
      </c>
      <c r="G23" s="4"/>
      <c r="H23" s="4"/>
      <c r="I23" s="4"/>
      <c r="J23" s="10"/>
    </row>
    <row r="24" spans="1:10" ht="15.75" thickBot="1" x14ac:dyDescent="0.25">
      <c r="F24" s="49" t="s">
        <v>111</v>
      </c>
      <c r="G24" s="50"/>
      <c r="H24" s="50"/>
      <c r="I24" s="50"/>
      <c r="J24" s="23"/>
    </row>
    <row r="25" spans="1:10" x14ac:dyDescent="0.2">
      <c r="F25" s="4"/>
    </row>
    <row r="26" spans="1:10" ht="18" x14ac:dyDescent="0.25">
      <c r="A26" s="66" t="s">
        <v>112</v>
      </c>
      <c r="B26" s="66"/>
      <c r="C26" s="66"/>
      <c r="D26" s="66"/>
      <c r="E26" s="66"/>
      <c r="F26" s="66"/>
      <c r="G26" s="66"/>
      <c r="H26" s="66"/>
      <c r="I26" s="66"/>
      <c r="J26" s="66"/>
    </row>
  </sheetData>
  <sheetProtection password="DAEB" sheet="1" objects="1" scenarios="1" selectLockedCells="1"/>
  <mergeCells count="4">
    <mergeCell ref="F2:J2"/>
    <mergeCell ref="I6:J6"/>
    <mergeCell ref="A11:C11"/>
    <mergeCell ref="A12:C12"/>
  </mergeCells>
  <conditionalFormatting sqref="G13">
    <cfRule type="iconSet" priority="5">
      <iconSet>
        <cfvo type="percent" val="0"/>
        <cfvo type="num" val="3"/>
        <cfvo type="num" val="6.1"/>
      </iconSet>
    </cfRule>
  </conditionalFormatting>
  <conditionalFormatting sqref="G6">
    <cfRule type="iconSet" priority="4">
      <iconSet>
        <cfvo type="percent" val="0"/>
        <cfvo type="num" val="0.25"/>
        <cfvo type="num" val="0.46"/>
      </iconSet>
    </cfRule>
  </conditionalFormatting>
  <conditionalFormatting sqref="G12">
    <cfRule type="iconSet" priority="2">
      <iconSet reverse="1">
        <cfvo type="percent" val="0"/>
        <cfvo type="num" val="14"/>
        <cfvo type="num" val="18"/>
      </iconSet>
    </cfRule>
  </conditionalFormatting>
  <dataValidations count="1">
    <dataValidation type="list" allowBlank="1" showInputMessage="1" showErrorMessage="1" sqref="B3">
      <formula1>תכשירים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דשנים</vt:lpstr>
      <vt:lpstr>טבלות לחישוב</vt:lpstr>
      <vt:lpstr>רשימת_תכשירים</vt:lpstr>
      <vt:lpstr>תכשירים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Yizhar</dc:creator>
  <cp:lastModifiedBy>Yizhar</cp:lastModifiedBy>
  <dcterms:created xsi:type="dcterms:W3CDTF">2015-04-01T11:26:50Z</dcterms:created>
  <dcterms:modified xsi:type="dcterms:W3CDTF">2019-05-26T14:17:51Z</dcterms:modified>
</cp:coreProperties>
</file>